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5082DE7C-26FA-494A-81DD-CC316363D0FB}" revIDLastSave="0" xr10:uidLastSave="{00000000-0000-0000-0000-000000000000}"/>
  <bookViews>
    <workbookView activeTab="1" xr2:uid="{00000000-000D-0000-FFFF-FFFF00000000}" windowHeight="11160" windowWidth="20730" xWindow="-120" yWindow="-120"/>
  </bookViews>
  <sheets>
    <sheet r:id="rId1" name="隔月請求" sheetId="1"/>
    <sheet r:id="rId2" name="毎月請求" sheetId="2"/>
  </sheets>
  <definedNames>
    <definedName localSheetId="0" name="_xlnm.Print_Area">隔月請求!#REF!</definedName>
    <definedName localSheetId="1" name="_xlnm.Print_Area">毎月請求!#REF!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2" l="1"/>
  <c r="G19" i="2"/>
  <c r="Q17" i="2"/>
  <c r="S17" i="2" s="1"/>
  <c r="G17" i="2"/>
  <c r="I17" i="2" s="1"/>
  <c r="Q6" i="2"/>
  <c r="G6" i="2"/>
  <c r="Q19" i="1"/>
  <c r="G19" i="1"/>
  <c r="Q6" i="1"/>
  <c r="Q7" i="1" s="1"/>
  <c r="S7" i="1" s="1"/>
  <c r="G6" i="1"/>
  <c r="G7" i="1" s="1"/>
  <c r="G8" i="1" l="1"/>
  <c r="I8" i="1" s="1"/>
  <c r="Q8" i="1"/>
  <c r="G7" i="2"/>
  <c r="I7" i="2" s="1"/>
  <c r="Q7" i="2"/>
  <c r="S7" i="2" s="1"/>
  <c r="I7" i="1"/>
  <c r="G9" i="1" l="1"/>
  <c r="S8" i="1"/>
  <c r="Q9" i="1"/>
  <c r="Q8" i="2"/>
  <c r="G8" i="2"/>
  <c r="S9" i="1" l="1"/>
  <c r="Q10" i="1"/>
  <c r="Q11" i="1" s="1"/>
  <c r="S11" i="1" s="1"/>
  <c r="I9" i="1"/>
  <c r="G10" i="1"/>
  <c r="G11" i="1" s="1"/>
  <c r="I11" i="1" s="1"/>
  <c r="S8" i="2"/>
  <c r="Q9" i="2"/>
  <c r="Q10" i="2" s="1"/>
  <c r="S10" i="2" s="1"/>
  <c r="I8" i="2"/>
  <c r="G9" i="2"/>
  <c r="I9" i="2" s="1"/>
  <c r="I10" i="1" l="1"/>
  <c r="S10" i="1"/>
  <c r="Q12" i="1"/>
  <c r="G12" i="1"/>
  <c r="G13" i="1" s="1"/>
  <c r="I13" i="1" s="1"/>
  <c r="Q11" i="2"/>
  <c r="Q12" i="2" s="1"/>
  <c r="S12" i="2" s="1"/>
  <c r="S9" i="2"/>
  <c r="G10" i="2"/>
  <c r="Q13" i="1" l="1"/>
  <c r="S13" i="1" s="1"/>
  <c r="S12" i="1"/>
  <c r="I12" i="1"/>
  <c r="G14" i="1"/>
  <c r="S11" i="2"/>
  <c r="Q13" i="2"/>
  <c r="Q14" i="2" s="1"/>
  <c r="S14" i="2" s="1"/>
  <c r="I10" i="2"/>
  <c r="G11" i="2"/>
  <c r="I11" i="2" s="1"/>
  <c r="Q14" i="1" l="1"/>
  <c r="S14" i="1" s="1"/>
  <c r="I14" i="1"/>
  <c r="G15" i="1"/>
  <c r="I15" i="1" s="1"/>
  <c r="G12" i="2"/>
  <c r="I12" i="2" s="1"/>
  <c r="S13" i="2"/>
  <c r="Q15" i="2"/>
  <c r="G13" i="2" l="1"/>
  <c r="I13" i="2" s="1"/>
  <c r="G16" i="1"/>
  <c r="Q15" i="1"/>
  <c r="S15" i="1" s="1"/>
  <c r="S15" i="2"/>
  <c r="Q16" i="2"/>
  <c r="S16" i="2" s="1"/>
  <c r="I16" i="1" l="1"/>
  <c r="G17" i="1"/>
  <c r="I17" i="1" s="1"/>
  <c r="G14" i="2"/>
  <c r="I14" i="2" s="1"/>
  <c r="S19" i="2"/>
  <c r="S21" i="2" s="1"/>
  <c r="Q16" i="1"/>
  <c r="S16" i="1" l="1"/>
  <c r="Q17" i="1"/>
  <c r="S17" i="1" s="1"/>
  <c r="I19" i="1"/>
  <c r="I21" i="1" s="1"/>
  <c r="G15" i="2"/>
  <c r="I15" i="2" s="1"/>
  <c r="S19" i="1" l="1"/>
  <c r="S21" i="1" s="1"/>
  <c r="G16" i="2"/>
  <c r="I16" i="2" s="1"/>
  <c r="I19" i="2" s="1"/>
  <c r="I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2" authorId="0" shapeId="0" xr:uid="{D99A6283-4CEF-4FC0-AAE6-6C70A58EFE81}">
      <text>
        <r>
          <rPr>
            <b/>
            <sz val="12"/>
            <color indexed="81"/>
            <rFont val="MS P ゴシック"/>
            <family val="3"/>
            <charset val="128"/>
          </rPr>
          <t>ここに排水量を入力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2" authorId="0" shapeId="0" xr:uid="{7AAF79A4-C5E3-4B20-B791-B2C5CE5ABF85}">
      <text>
        <r>
          <rPr>
            <b/>
            <sz val="12"/>
            <color indexed="81"/>
            <rFont val="MS P ゴシック"/>
            <family val="3"/>
            <charset val="128"/>
          </rPr>
          <t>ここに排水量を入力</t>
        </r>
      </text>
    </comment>
  </commentList>
</comments>
</file>

<file path=xl/sharedStrings.xml><?xml version="1.0" encoding="utf-8"?>
<sst xmlns="http://schemas.openxmlformats.org/spreadsheetml/2006/main" count="280" uniqueCount="38">
  <si>
    <t>㎥</t>
    <phoneticPr fontId="4"/>
  </si>
  <si>
    <t>排 水 量</t>
    <rPh sb="0" eb="1">
      <t>ハイ</t>
    </rPh>
    <rPh sb="2" eb="3">
      <t>ミズ</t>
    </rPh>
    <rPh sb="4" eb="5">
      <t>リョウ</t>
    </rPh>
    <phoneticPr fontId="5"/>
  </si>
  <si>
    <t>単　価</t>
  </si>
  <si>
    <t>使 用 料</t>
    <rPh sb="0" eb="1">
      <t>シ</t>
    </rPh>
    <rPh sb="2" eb="3">
      <t>ヨウ</t>
    </rPh>
    <rPh sb="4" eb="5">
      <t>リョウ</t>
    </rPh>
    <phoneticPr fontId="5"/>
  </si>
  <si>
    <t>～16</t>
    <phoneticPr fontId="4"/>
  </si>
  <si>
    <t>㎥＝</t>
    <phoneticPr fontId="4"/>
  </si>
  <si>
    <t>円</t>
    <rPh sb="0" eb="1">
      <t>エン</t>
    </rPh>
    <phoneticPr fontId="4"/>
  </si>
  <si>
    <t>17～30</t>
    <phoneticPr fontId="5"/>
  </si>
  <si>
    <t>円×</t>
    <rPh sb="0" eb="1">
      <t>エン</t>
    </rPh>
    <phoneticPr fontId="4"/>
  </si>
  <si>
    <t>31～40</t>
    <phoneticPr fontId="5"/>
  </si>
  <si>
    <t>41～50</t>
    <phoneticPr fontId="5"/>
  </si>
  <si>
    <t>51～60</t>
    <phoneticPr fontId="5"/>
  </si>
  <si>
    <t>61～80</t>
    <phoneticPr fontId="5"/>
  </si>
  <si>
    <t>81～100</t>
    <phoneticPr fontId="5"/>
  </si>
  <si>
    <t>101～200</t>
    <phoneticPr fontId="5"/>
  </si>
  <si>
    <t>201～1000</t>
    <phoneticPr fontId="5"/>
  </si>
  <si>
    <t>1001～10000</t>
    <phoneticPr fontId="4"/>
  </si>
  <si>
    <t>10001～20000</t>
    <phoneticPr fontId="4"/>
  </si>
  <si>
    <t>20001～</t>
    <phoneticPr fontId="4"/>
  </si>
  <si>
    <t>合    計</t>
    <rPh sb="0" eb="1">
      <t>ゴウ</t>
    </rPh>
    <rPh sb="5" eb="6">
      <t>ケイ</t>
    </rPh>
    <phoneticPr fontId="4"/>
  </si>
  <si>
    <t>（２ヶ月分使用料）</t>
    <phoneticPr fontId="5"/>
  </si>
  <si>
    <t>～8</t>
    <phoneticPr fontId="4"/>
  </si>
  <si>
    <t>9～15</t>
  </si>
  <si>
    <t>16～20</t>
  </si>
  <si>
    <t>21～25</t>
  </si>
  <si>
    <t>26～30</t>
  </si>
  <si>
    <t>31～40</t>
  </si>
  <si>
    <t>41～50</t>
  </si>
  <si>
    <t>51～100</t>
  </si>
  <si>
    <t>101～500</t>
  </si>
  <si>
    <t>501～5000</t>
    <phoneticPr fontId="4"/>
  </si>
  <si>
    <t>5001～10000</t>
    <phoneticPr fontId="4"/>
  </si>
  <si>
    <t>10001～</t>
    <phoneticPr fontId="4"/>
  </si>
  <si>
    <t>（１ヶ月分使用料）</t>
    <phoneticPr fontId="5"/>
  </si>
  <si>
    <t>排除汚水量</t>
    <phoneticPr fontId="5"/>
  </si>
  <si>
    <t>税込</t>
    <rPh sb="0" eb="2">
      <t>ゼイコミ</t>
    </rPh>
    <phoneticPr fontId="2"/>
  </si>
  <si>
    <t>改定後</t>
    <rPh sb="0" eb="3">
      <t>カイテイゴ</t>
    </rPh>
    <phoneticPr fontId="2"/>
  </si>
  <si>
    <t>（参考）改定前</t>
    <rPh sb="1" eb="3">
      <t>サンコウ</t>
    </rPh>
    <rPh sb="4" eb="6">
      <t>カイテイ</t>
    </rPh>
    <rPh sb="6" eb="7">
      <t>マエ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</si>
</sst>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ＭＳ 明朝"/>
      <family val="2"/>
      <charset val="128"/>
    </font>
    <font>
      <sz val="12"/>
      <name val="リュウミンライト－ＫＬ"/>
      <family val="3"/>
      <charset val="128"/>
    </font>
    <font>
      <sz val="6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3" fontId="1" fillId="0" borderId="0" xfId="1" applyNumberFormat="1"/>
    <xf numFmtId="3" fontId="3" fillId="0" borderId="0" xfId="1" applyNumberFormat="1" applyFont="1"/>
    <xf numFmtId="3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 vertical="center"/>
    </xf>
    <xf numFmtId="3" fontId="3" fillId="0" borderId="0" xfId="1" applyNumberFormat="1" applyFont="1" applyProtection="1">
      <protection locked="0"/>
    </xf>
    <xf numFmtId="0" fontId="6" fillId="0" borderId="0" xfId="1" applyFont="1" applyAlignment="1">
      <alignment horizontal="left"/>
    </xf>
    <xf numFmtId="3" fontId="7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3" fontId="3" fillId="0" borderId="4" xfId="1" applyNumberFormat="1" applyFont="1" applyBorder="1" applyAlignment="1">
      <alignment horizontal="center" vertical="center"/>
    </xf>
    <xf numFmtId="3" fontId="3" fillId="0" borderId="5" xfId="1" applyNumberFormat="1" applyFont="1" applyBorder="1"/>
    <xf numFmtId="3" fontId="3" fillId="0" borderId="5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6" xfId="1" applyNumberFormat="1" applyFont="1" applyBorder="1"/>
    <xf numFmtId="3" fontId="3" fillId="0" borderId="7" xfId="1" applyNumberFormat="1" applyFont="1" applyBorder="1" applyAlignment="1">
      <alignment horizontal="right"/>
    </xf>
    <xf numFmtId="3" fontId="6" fillId="0" borderId="0" xfId="1" applyNumberFormat="1" applyFont="1"/>
    <xf numFmtId="3" fontId="8" fillId="0" borderId="0" xfId="1" applyNumberFormat="1" applyFont="1"/>
    <xf numFmtId="3" fontId="9" fillId="0" borderId="8" xfId="1" applyNumberFormat="1" applyFont="1" applyBorder="1" applyAlignment="1">
      <alignment horizontal="left"/>
    </xf>
    <xf numFmtId="3" fontId="9" fillId="0" borderId="0" xfId="1" applyNumberFormat="1" applyFont="1"/>
    <xf numFmtId="3" fontId="3" fillId="0" borderId="1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left"/>
    </xf>
    <xf numFmtId="3" fontId="8" fillId="0" borderId="2" xfId="1" applyNumberFormat="1" applyFont="1" applyBorder="1"/>
    <xf numFmtId="3" fontId="9" fillId="0" borderId="3" xfId="1" applyNumberFormat="1" applyFont="1" applyBorder="1" applyAlignment="1">
      <alignment horizontal="left"/>
    </xf>
    <xf numFmtId="3" fontId="3" fillId="0" borderId="0" xfId="1" applyNumberFormat="1" applyFont="1" applyAlignment="1">
      <alignment horizontal="left"/>
    </xf>
    <xf numFmtId="3" fontId="3" fillId="0" borderId="4" xfId="1" applyNumberFormat="1" applyFont="1" applyBorder="1"/>
    <xf numFmtId="3" fontId="10" fillId="0" borderId="0" xfId="1" applyNumberFormat="1" applyFont="1"/>
    <xf numFmtId="3" fontId="9" fillId="0" borderId="6" xfId="1" applyNumberFormat="1" applyFont="1" applyBorder="1" applyAlignment="1">
      <alignment horizontal="left"/>
    </xf>
    <xf numFmtId="3" fontId="3" fillId="0" borderId="5" xfId="1" applyNumberFormat="1" applyFont="1" applyBorder="1" applyAlignment="1">
      <alignment vertical="center"/>
    </xf>
    <xf numFmtId="3" fontId="3" fillId="0" borderId="0" xfId="1" applyNumberFormat="1" applyFont="1" applyAlignment="1">
      <alignment horizontal="center"/>
    </xf>
    <xf numFmtId="3" fontId="3" fillId="0" borderId="0" xfId="1" applyNumberFormat="1" applyFont="1" applyProtection="1"/>
    <xf numFmtId="3" fontId="3" fillId="2" borderId="0" xfId="1" applyNumberFormat="1" applyFont="1" applyFill="1" applyAlignment="1" applyProtection="1">
      <alignment horizontal="center" vertical="center"/>
      <protection locked="0"/>
    </xf>
    <xf numFmtId="3" fontId="12" fillId="0" borderId="0" xfId="1" applyNumberFormat="1" applyFont="1" applyAlignment="1">
      <alignment horizontal="left" vertical="center"/>
    </xf>
    <xf numFmtId="3" fontId="3" fillId="0" borderId="9" xfId="1" applyNumberFormat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/>
    <xf numFmtId="3" fontId="3" fillId="0" borderId="14" xfId="1" applyNumberFormat="1" applyFont="1" applyBorder="1" applyAlignment="1">
      <alignment horizontal="right"/>
    </xf>
    <xf numFmtId="3" fontId="6" fillId="0" borderId="0" xfId="1" applyNumberFormat="1" applyFont="1" applyBorder="1"/>
    <xf numFmtId="3" fontId="3" fillId="0" borderId="0" xfId="1" applyNumberFormat="1" applyFont="1" applyBorder="1"/>
    <xf numFmtId="3" fontId="9" fillId="0" borderId="15" xfId="1" applyNumberFormat="1" applyFont="1" applyBorder="1" applyAlignment="1">
      <alignment horizontal="left"/>
    </xf>
    <xf numFmtId="3" fontId="8" fillId="0" borderId="0" xfId="1" applyNumberFormat="1" applyFont="1" applyBorder="1"/>
    <xf numFmtId="3" fontId="9" fillId="0" borderId="0" xfId="1" applyNumberFormat="1" applyFont="1" applyBorder="1"/>
    <xf numFmtId="3" fontId="3" fillId="0" borderId="16" xfId="1" applyNumberFormat="1" applyFont="1" applyBorder="1" applyAlignment="1">
      <alignment horizontal="right"/>
    </xf>
    <xf numFmtId="3" fontId="9" fillId="0" borderId="17" xfId="1" applyNumberFormat="1" applyFont="1" applyBorder="1" applyAlignment="1">
      <alignment horizontal="left"/>
    </xf>
    <xf numFmtId="3" fontId="3" fillId="0" borderId="0" xfId="1" applyNumberFormat="1" applyFont="1" applyBorder="1" applyAlignment="1">
      <alignment horizontal="left"/>
    </xf>
    <xf numFmtId="3" fontId="3" fillId="0" borderId="18" xfId="1" applyNumberFormat="1" applyFont="1" applyBorder="1"/>
    <xf numFmtId="3" fontId="3" fillId="0" borderId="19" xfId="1" applyNumberFormat="1" applyFont="1" applyBorder="1"/>
    <xf numFmtId="3" fontId="3" fillId="0" borderId="19" xfId="1" applyNumberFormat="1" applyFont="1" applyBorder="1" applyAlignment="1">
      <alignment vertical="center"/>
    </xf>
    <xf numFmtId="3" fontId="9" fillId="0" borderId="20" xfId="1" applyNumberFormat="1" applyFont="1" applyBorder="1" applyAlignment="1">
      <alignment horizontal="left"/>
    </xf>
    <xf numFmtId="3" fontId="8" fillId="0" borderId="0" xfId="1" applyNumberFormat="1" applyFont="1" applyAlignment="1">
      <alignment horizontal="left" vertical="center"/>
    </xf>
    <xf numFmtId="3" fontId="3" fillId="0" borderId="0" xfId="1" applyNumberFormat="1" applyFont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3" fillId="0" borderId="0" xfId="1" applyNumberFormat="1" applyFont="1" applyAlignment="1">
      <alignment horizontal="left" vertical="center" wrapText="1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/>
    </xf>
    <xf numFmtId="3" fontId="3" fillId="0" borderId="0" xfId="1" applyNumberFormat="1" applyFont="1" applyBorder="1" applyAlignment="1">
      <alignment horizontal="center"/>
    </xf>
    <xf numFmtId="3" fontId="3" fillId="0" borderId="15" xfId="1" applyNumberFormat="1" applyFont="1" applyBorder="1" applyAlignment="1">
      <alignment horizont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Y28"/>
  <sheetViews>
    <sheetView zoomScale="80" zoomScaleNormal="80" workbookViewId="0">
      <selection activeCell="I3" sqref="I3"/>
    </sheetView>
  </sheetViews>
  <sheetFormatPr defaultColWidth="10.75" defaultRowHeight="19.5"/>
  <cols>
    <col min="1" max="1" width="3.625" style="1" customWidth="1"/>
    <col min="2" max="2" width="16.5" style="2" customWidth="1"/>
    <col min="3" max="3" width="3.5" style="2" customWidth="1"/>
    <col min="4" max="4" width="10.375" style="2" customWidth="1"/>
    <col min="5" max="5" width="4" style="2" customWidth="1"/>
    <col min="6" max="6" width="7.125" style="2" customWidth="1"/>
    <col min="7" max="7" width="7.625" style="2" customWidth="1"/>
    <col min="8" max="8" width="4.5" style="2" customWidth="1"/>
    <col min="9" max="9" width="11.875" style="2" customWidth="1"/>
    <col min="10" max="10" width="9.5" style="2" customWidth="1"/>
    <col min="11" max="11" width="8.5" style="1" customWidth="1"/>
    <col min="12" max="12" width="16.5" style="1" customWidth="1"/>
    <col min="13" max="13" width="10.5" style="1" bestFit="1" customWidth="1"/>
    <col min="14" max="14" width="7.375" style="1" customWidth="1"/>
    <col min="15" max="16" width="4" style="1" customWidth="1"/>
    <col min="17" max="17" width="6.875" style="1" bestFit="1" customWidth="1"/>
    <col min="18" max="18" width="5.375" style="1" customWidth="1"/>
    <col min="19" max="20" width="10.75" style="1" customWidth="1"/>
    <col min="21" max="16384" width="10.75" style="1"/>
  </cols>
  <sheetData>
    <row r="1" spans="2:20">
      <c r="K1" s="2"/>
    </row>
    <row r="2" spans="2:20" ht="19.5" customHeight="1">
      <c r="B2" s="59" t="s">
        <v>34</v>
      </c>
      <c r="C2" s="60"/>
      <c r="D2" s="60"/>
      <c r="E2" s="60"/>
      <c r="F2" s="60"/>
      <c r="G2" s="60"/>
      <c r="H2" s="60"/>
      <c r="I2" s="35">
        <v>62</v>
      </c>
      <c r="J2" s="34" t="s">
        <v>0</v>
      </c>
      <c r="K2" s="2"/>
    </row>
    <row r="3" spans="2:20" ht="19.5" customHeight="1" thickBot="1">
      <c r="B3" s="36" t="s">
        <v>36</v>
      </c>
      <c r="C3" s="7"/>
      <c r="D3" s="7"/>
      <c r="E3" s="7"/>
      <c r="F3" s="7"/>
      <c r="G3" s="4"/>
      <c r="H3" s="6"/>
      <c r="I3" s="5"/>
      <c r="J3" s="34"/>
      <c r="K3" s="2"/>
      <c r="L3" s="8" t="s">
        <v>37</v>
      </c>
    </row>
    <row r="4" spans="2:20">
      <c r="B4" s="37"/>
      <c r="C4" s="38"/>
      <c r="D4" s="38"/>
      <c r="E4" s="38"/>
      <c r="F4" s="38"/>
      <c r="G4" s="38"/>
      <c r="H4" s="38"/>
      <c r="I4" s="38"/>
      <c r="J4" s="39"/>
      <c r="K4" s="2"/>
      <c r="L4" s="9"/>
      <c r="M4" s="10"/>
      <c r="N4" s="10"/>
      <c r="O4" s="10"/>
      <c r="P4" s="10"/>
      <c r="Q4" s="10"/>
      <c r="R4" s="10"/>
      <c r="S4" s="10"/>
      <c r="T4" s="11"/>
    </row>
    <row r="5" spans="2:20">
      <c r="B5" s="40" t="s">
        <v>1</v>
      </c>
      <c r="C5" s="13"/>
      <c r="D5" s="14" t="s">
        <v>2</v>
      </c>
      <c r="E5" s="15"/>
      <c r="F5" s="13"/>
      <c r="G5" s="13"/>
      <c r="H5" s="13"/>
      <c r="I5" s="16" t="s">
        <v>3</v>
      </c>
      <c r="J5" s="41"/>
      <c r="K5" s="2"/>
      <c r="L5" s="12" t="s">
        <v>1</v>
      </c>
      <c r="M5" s="13"/>
      <c r="N5" s="14" t="s">
        <v>2</v>
      </c>
      <c r="O5" s="15"/>
      <c r="P5" s="13"/>
      <c r="Q5" s="13"/>
      <c r="R5" s="13"/>
      <c r="S5" s="16" t="s">
        <v>3</v>
      </c>
      <c r="T5" s="17"/>
    </row>
    <row r="6" spans="2:20" ht="18" customHeight="1">
      <c r="B6" s="42" t="s">
        <v>4</v>
      </c>
      <c r="C6" s="43" t="s">
        <v>0</v>
      </c>
      <c r="D6" s="44"/>
      <c r="E6" s="44"/>
      <c r="F6" s="44"/>
      <c r="G6" s="44">
        <f>IF($I$2&gt;16,16,$I$2)</f>
        <v>16</v>
      </c>
      <c r="H6" s="44" t="s">
        <v>5</v>
      </c>
      <c r="I6" s="44">
        <v>1800</v>
      </c>
      <c r="J6" s="45" t="s">
        <v>6</v>
      </c>
      <c r="K6" s="2"/>
      <c r="L6" s="18" t="s">
        <v>4</v>
      </c>
      <c r="M6" s="19" t="s">
        <v>0</v>
      </c>
      <c r="N6" s="2"/>
      <c r="O6" s="2"/>
      <c r="P6" s="2"/>
      <c r="Q6" s="2">
        <f>IF($I$2&gt;16,16,$I$2)</f>
        <v>16</v>
      </c>
      <c r="R6" s="2" t="s">
        <v>5</v>
      </c>
      <c r="S6" s="2">
        <v>1358</v>
      </c>
      <c r="T6" s="21" t="s">
        <v>6</v>
      </c>
    </row>
    <row r="7" spans="2:20" ht="18" customHeight="1">
      <c r="B7" s="42" t="s">
        <v>7</v>
      </c>
      <c r="C7" s="43" t="s">
        <v>0</v>
      </c>
      <c r="D7" s="46">
        <v>139</v>
      </c>
      <c r="E7" s="47" t="s">
        <v>8</v>
      </c>
      <c r="F7" s="44"/>
      <c r="G7" s="44">
        <f>IF($I$2&gt;30,14,$I$2-SUM(G6))</f>
        <v>14</v>
      </c>
      <c r="H7" s="43" t="s">
        <v>5</v>
      </c>
      <c r="I7" s="44">
        <f>D7*G7</f>
        <v>1946</v>
      </c>
      <c r="J7" s="45" t="s">
        <v>6</v>
      </c>
      <c r="K7" s="2"/>
      <c r="L7" s="18" t="s">
        <v>7</v>
      </c>
      <c r="M7" s="19" t="s">
        <v>0</v>
      </c>
      <c r="N7" s="2">
        <v>104</v>
      </c>
      <c r="O7" s="22" t="s">
        <v>8</v>
      </c>
      <c r="P7" s="2"/>
      <c r="Q7" s="2">
        <f>IF($I$2&gt;30,14,$I$2-SUM(Q6))</f>
        <v>14</v>
      </c>
      <c r="R7" s="19" t="s">
        <v>5</v>
      </c>
      <c r="S7" s="2">
        <f t="shared" ref="S7:S13" si="0">N7*Q7</f>
        <v>1456</v>
      </c>
      <c r="T7" s="21" t="s">
        <v>6</v>
      </c>
    </row>
    <row r="8" spans="2:20" ht="18" customHeight="1">
      <c r="B8" s="42" t="s">
        <v>9</v>
      </c>
      <c r="C8" s="43" t="s">
        <v>0</v>
      </c>
      <c r="D8" s="46">
        <v>145</v>
      </c>
      <c r="E8" s="47" t="s">
        <v>8</v>
      </c>
      <c r="F8" s="44"/>
      <c r="G8" s="44">
        <f>IF($I$2&gt;40,10,$I$2-SUM(G6:G7))</f>
        <v>10</v>
      </c>
      <c r="H8" s="43" t="s">
        <v>5</v>
      </c>
      <c r="I8" s="44">
        <f t="shared" ref="I8:I16" si="1">D8*G8</f>
        <v>1450</v>
      </c>
      <c r="J8" s="45" t="s">
        <v>6</v>
      </c>
      <c r="K8" s="2"/>
      <c r="L8" s="18" t="s">
        <v>9</v>
      </c>
      <c r="M8" s="19" t="s">
        <v>0</v>
      </c>
      <c r="N8" s="2">
        <v>109</v>
      </c>
      <c r="O8" s="22" t="s">
        <v>8</v>
      </c>
      <c r="P8" s="2"/>
      <c r="Q8" s="2">
        <f>IF($I$2&gt;40,10,$I$2-SUM(Q6:Q7))</f>
        <v>10</v>
      </c>
      <c r="R8" s="19" t="s">
        <v>5</v>
      </c>
      <c r="S8" s="2">
        <f t="shared" si="0"/>
        <v>1090</v>
      </c>
      <c r="T8" s="21" t="s">
        <v>6</v>
      </c>
    </row>
    <row r="9" spans="2:20" ht="18" customHeight="1">
      <c r="B9" s="42" t="s">
        <v>10</v>
      </c>
      <c r="C9" s="43" t="s">
        <v>0</v>
      </c>
      <c r="D9" s="46">
        <v>180</v>
      </c>
      <c r="E9" s="47" t="s">
        <v>8</v>
      </c>
      <c r="F9" s="44"/>
      <c r="G9" s="44">
        <f>IF($I$2&gt;50,10,$I$2-SUM(G6:G8))</f>
        <v>10</v>
      </c>
      <c r="H9" s="43" t="s">
        <v>5</v>
      </c>
      <c r="I9" s="44">
        <f t="shared" si="1"/>
        <v>1800</v>
      </c>
      <c r="J9" s="45" t="s">
        <v>6</v>
      </c>
      <c r="K9" s="2"/>
      <c r="L9" s="18" t="s">
        <v>10</v>
      </c>
      <c r="M9" s="19" t="s">
        <v>0</v>
      </c>
      <c r="N9" s="2">
        <v>132</v>
      </c>
      <c r="O9" s="22" t="s">
        <v>8</v>
      </c>
      <c r="P9" s="2"/>
      <c r="Q9" s="2">
        <f>IF($I$2&gt;50,10,$I$2-SUM(Q6:Q8))</f>
        <v>10</v>
      </c>
      <c r="R9" s="19" t="s">
        <v>5</v>
      </c>
      <c r="S9" s="2">
        <f t="shared" si="0"/>
        <v>1320</v>
      </c>
      <c r="T9" s="21" t="s">
        <v>6</v>
      </c>
    </row>
    <row r="10" spans="2:20" ht="18" customHeight="1">
      <c r="B10" s="42" t="s">
        <v>11</v>
      </c>
      <c r="C10" s="43" t="s">
        <v>0</v>
      </c>
      <c r="D10" s="46">
        <v>210</v>
      </c>
      <c r="E10" s="47" t="s">
        <v>8</v>
      </c>
      <c r="F10" s="44"/>
      <c r="G10" s="44">
        <f>IF($I$2&gt;60,10,$I$2-SUM(G6:G9))</f>
        <v>10</v>
      </c>
      <c r="H10" s="43" t="s">
        <v>5</v>
      </c>
      <c r="I10" s="44">
        <f t="shared" si="1"/>
        <v>2100</v>
      </c>
      <c r="J10" s="45" t="s">
        <v>6</v>
      </c>
      <c r="K10" s="2"/>
      <c r="L10" s="18" t="s">
        <v>11</v>
      </c>
      <c r="M10" s="19" t="s">
        <v>0</v>
      </c>
      <c r="N10" s="2">
        <v>150</v>
      </c>
      <c r="O10" s="22" t="s">
        <v>8</v>
      </c>
      <c r="P10" s="2"/>
      <c r="Q10" s="2">
        <f>IF($I$2&gt;60,10,$I$2-SUM(Q6:Q9))</f>
        <v>10</v>
      </c>
      <c r="R10" s="19" t="s">
        <v>5</v>
      </c>
      <c r="S10" s="2">
        <f t="shared" si="0"/>
        <v>1500</v>
      </c>
      <c r="T10" s="21" t="s">
        <v>6</v>
      </c>
    </row>
    <row r="11" spans="2:20" ht="18" customHeight="1">
      <c r="B11" s="42" t="s">
        <v>12</v>
      </c>
      <c r="C11" s="43" t="s">
        <v>0</v>
      </c>
      <c r="D11" s="46">
        <v>221</v>
      </c>
      <c r="E11" s="47" t="s">
        <v>8</v>
      </c>
      <c r="F11" s="44"/>
      <c r="G11" s="44">
        <f>IF($I$2&gt;80,20,$I$2-SUM(G6:G10))</f>
        <v>2</v>
      </c>
      <c r="H11" s="43" t="s">
        <v>5</v>
      </c>
      <c r="I11" s="44">
        <f t="shared" si="1"/>
        <v>442</v>
      </c>
      <c r="J11" s="45" t="s">
        <v>6</v>
      </c>
      <c r="K11" s="2"/>
      <c r="L11" s="18" t="s">
        <v>12</v>
      </c>
      <c r="M11" s="19" t="s">
        <v>0</v>
      </c>
      <c r="N11" s="2">
        <v>154</v>
      </c>
      <c r="O11" s="22" t="s">
        <v>8</v>
      </c>
      <c r="P11" s="2"/>
      <c r="Q11" s="2">
        <f>IF($I$2&gt;80,20,$I$2-SUM(Q6:Q10))</f>
        <v>2</v>
      </c>
      <c r="R11" s="19" t="s">
        <v>5</v>
      </c>
      <c r="S11" s="2">
        <f t="shared" si="0"/>
        <v>308</v>
      </c>
      <c r="T11" s="21" t="s">
        <v>6</v>
      </c>
    </row>
    <row r="12" spans="2:20" ht="18" customHeight="1">
      <c r="B12" s="42" t="s">
        <v>13</v>
      </c>
      <c r="C12" s="43" t="s">
        <v>0</v>
      </c>
      <c r="D12" s="46">
        <v>271</v>
      </c>
      <c r="E12" s="47" t="s">
        <v>8</v>
      </c>
      <c r="F12" s="44"/>
      <c r="G12" s="44">
        <f>IF($I$2&gt;100,20,$I$2-SUM(G6:G11))</f>
        <v>0</v>
      </c>
      <c r="H12" s="43" t="s">
        <v>5</v>
      </c>
      <c r="I12" s="44">
        <f t="shared" si="1"/>
        <v>0</v>
      </c>
      <c r="J12" s="45" t="s">
        <v>6</v>
      </c>
      <c r="K12" s="2"/>
      <c r="L12" s="18" t="s">
        <v>13</v>
      </c>
      <c r="M12" s="19" t="s">
        <v>0</v>
      </c>
      <c r="N12" s="2">
        <v>185</v>
      </c>
      <c r="O12" s="22" t="s">
        <v>8</v>
      </c>
      <c r="P12" s="2"/>
      <c r="Q12" s="2">
        <f>IF($I$2&gt;100,20,$I$2-SUM(Q6:Q11))</f>
        <v>0</v>
      </c>
      <c r="R12" s="19" t="s">
        <v>5</v>
      </c>
      <c r="S12" s="2">
        <f t="shared" si="0"/>
        <v>0</v>
      </c>
      <c r="T12" s="21" t="s">
        <v>6</v>
      </c>
    </row>
    <row r="13" spans="2:20" ht="18" customHeight="1">
      <c r="B13" s="42" t="s">
        <v>14</v>
      </c>
      <c r="C13" s="43" t="s">
        <v>0</v>
      </c>
      <c r="D13" s="46">
        <v>305</v>
      </c>
      <c r="E13" s="47" t="s">
        <v>8</v>
      </c>
      <c r="F13" s="44"/>
      <c r="G13" s="44">
        <f>IF($I$2&gt;200,100,$I$2-SUM(G6:G12))</f>
        <v>0</v>
      </c>
      <c r="H13" s="43" t="s">
        <v>5</v>
      </c>
      <c r="I13" s="44">
        <f t="shared" si="1"/>
        <v>0</v>
      </c>
      <c r="J13" s="45" t="s">
        <v>6</v>
      </c>
      <c r="K13" s="2"/>
      <c r="L13" s="18" t="s">
        <v>14</v>
      </c>
      <c r="M13" s="19" t="s">
        <v>0</v>
      </c>
      <c r="N13" s="2">
        <v>203</v>
      </c>
      <c r="O13" s="22" t="s">
        <v>8</v>
      </c>
      <c r="P13" s="2"/>
      <c r="Q13" s="2">
        <f>IF($I$2&gt;200,100,$I$2-SUM(Q6:Q12))</f>
        <v>0</v>
      </c>
      <c r="R13" s="19" t="s">
        <v>5</v>
      </c>
      <c r="S13" s="2">
        <f t="shared" si="0"/>
        <v>0</v>
      </c>
      <c r="T13" s="21" t="s">
        <v>6</v>
      </c>
    </row>
    <row r="14" spans="2:20" ht="18" customHeight="1">
      <c r="B14" s="42" t="s">
        <v>15</v>
      </c>
      <c r="C14" s="43" t="s">
        <v>0</v>
      </c>
      <c r="D14" s="46">
        <v>349</v>
      </c>
      <c r="E14" s="47" t="s">
        <v>8</v>
      </c>
      <c r="F14" s="44"/>
      <c r="G14" s="44">
        <f>IF($I$2&gt;1000,800,$I$2-SUM(G6:G13))</f>
        <v>0</v>
      </c>
      <c r="H14" s="43" t="s">
        <v>5</v>
      </c>
      <c r="I14" s="44">
        <f>D14*G14</f>
        <v>0</v>
      </c>
      <c r="J14" s="45" t="s">
        <v>6</v>
      </c>
      <c r="K14" s="2"/>
      <c r="L14" s="18" t="s">
        <v>15</v>
      </c>
      <c r="M14" s="19" t="s">
        <v>0</v>
      </c>
      <c r="N14" s="2">
        <v>229</v>
      </c>
      <c r="O14" s="22" t="s">
        <v>8</v>
      </c>
      <c r="P14" s="2"/>
      <c r="Q14" s="2">
        <f>IF($I$2&gt;1000,800,$I$2-SUM(Q6:Q13))</f>
        <v>0</v>
      </c>
      <c r="R14" s="19" t="s">
        <v>5</v>
      </c>
      <c r="S14" s="2">
        <f>N14*Q14</f>
        <v>0</v>
      </c>
      <c r="T14" s="21" t="s">
        <v>6</v>
      </c>
    </row>
    <row r="15" spans="2:20" ht="18" customHeight="1">
      <c r="B15" s="42" t="s">
        <v>16</v>
      </c>
      <c r="C15" s="43" t="s">
        <v>0</v>
      </c>
      <c r="D15" s="46">
        <v>411</v>
      </c>
      <c r="E15" s="47" t="s">
        <v>8</v>
      </c>
      <c r="F15" s="44"/>
      <c r="G15" s="44">
        <f>IF($I$2&gt;10000,9000,$I$2-SUM(G6:G14))</f>
        <v>0</v>
      </c>
      <c r="H15" s="43" t="s">
        <v>5</v>
      </c>
      <c r="I15" s="44">
        <f t="shared" si="1"/>
        <v>0</v>
      </c>
      <c r="J15" s="45" t="s">
        <v>6</v>
      </c>
      <c r="K15" s="2"/>
      <c r="L15" s="18" t="s">
        <v>16</v>
      </c>
      <c r="M15" s="19" t="s">
        <v>0</v>
      </c>
      <c r="N15" s="2">
        <v>266</v>
      </c>
      <c r="O15" s="22" t="s">
        <v>8</v>
      </c>
      <c r="P15" s="2"/>
      <c r="Q15" s="2">
        <f>IF($I$2&gt;10000,9000,$I$2-SUM(Q6:Q14))</f>
        <v>0</v>
      </c>
      <c r="R15" s="19" t="s">
        <v>5</v>
      </c>
      <c r="S15" s="2">
        <f t="shared" ref="S15:S16" si="2">N15*Q15</f>
        <v>0</v>
      </c>
      <c r="T15" s="21" t="s">
        <v>6</v>
      </c>
    </row>
    <row r="16" spans="2:20" ht="18" customHeight="1">
      <c r="B16" s="42" t="s">
        <v>17</v>
      </c>
      <c r="C16" s="43" t="s">
        <v>0</v>
      </c>
      <c r="D16" s="46">
        <v>441</v>
      </c>
      <c r="E16" s="47" t="s">
        <v>8</v>
      </c>
      <c r="F16" s="44"/>
      <c r="G16" s="44">
        <f>IF($I$2&gt;20000,10000,$I$2-SUM(G6:G15))</f>
        <v>0</v>
      </c>
      <c r="H16" s="43" t="s">
        <v>5</v>
      </c>
      <c r="I16" s="44">
        <f t="shared" si="1"/>
        <v>0</v>
      </c>
      <c r="J16" s="45" t="s">
        <v>6</v>
      </c>
      <c r="K16" s="2"/>
      <c r="L16" s="18" t="s">
        <v>17</v>
      </c>
      <c r="M16" s="19" t="s">
        <v>0</v>
      </c>
      <c r="N16" s="2">
        <v>281</v>
      </c>
      <c r="O16" s="22" t="s">
        <v>8</v>
      </c>
      <c r="P16" s="2"/>
      <c r="Q16" s="2">
        <f>IF($I$2&gt;20000,10000,$I$2-SUM(Q6:Q15))</f>
        <v>0</v>
      </c>
      <c r="R16" s="19" t="s">
        <v>5</v>
      </c>
      <c r="S16" s="2">
        <f t="shared" si="2"/>
        <v>0</v>
      </c>
      <c r="T16" s="21" t="s">
        <v>6</v>
      </c>
    </row>
    <row r="17" spans="2:25" ht="18" customHeight="1">
      <c r="B17" s="42" t="s">
        <v>18</v>
      </c>
      <c r="C17" s="43" t="s">
        <v>0</v>
      </c>
      <c r="D17" s="46">
        <v>583</v>
      </c>
      <c r="E17" s="47" t="s">
        <v>8</v>
      </c>
      <c r="F17" s="44"/>
      <c r="G17" s="44">
        <f>IF($I$2&gt;20000,$I$2-SUM(G6:G16),0)</f>
        <v>0</v>
      </c>
      <c r="H17" s="43" t="s">
        <v>5</v>
      </c>
      <c r="I17" s="44">
        <f>D17*G17</f>
        <v>0</v>
      </c>
      <c r="J17" s="45" t="s">
        <v>6</v>
      </c>
      <c r="K17" s="2"/>
      <c r="L17" s="18" t="s">
        <v>18</v>
      </c>
      <c r="M17" s="19" t="s">
        <v>0</v>
      </c>
      <c r="N17" s="2">
        <v>343</v>
      </c>
      <c r="O17" s="22" t="s">
        <v>8</v>
      </c>
      <c r="P17" s="2"/>
      <c r="Q17" s="2">
        <f>IF($I$2&gt;20000,$I$2-SUM(Q6:Q16),0)</f>
        <v>0</v>
      </c>
      <c r="R17" s="19" t="s">
        <v>5</v>
      </c>
      <c r="S17" s="2">
        <f>N17*Q17</f>
        <v>0</v>
      </c>
      <c r="T17" s="21" t="s">
        <v>6</v>
      </c>
      <c r="Y17" s="2"/>
    </row>
    <row r="18" spans="2:25" ht="8.25" customHeight="1">
      <c r="B18" s="42"/>
      <c r="C18" s="43"/>
      <c r="D18" s="46"/>
      <c r="E18" s="47"/>
      <c r="F18" s="44"/>
      <c r="G18" s="44"/>
      <c r="H18" s="43"/>
      <c r="I18" s="44"/>
      <c r="J18" s="45"/>
      <c r="K18" s="2"/>
      <c r="L18" s="18"/>
      <c r="M18" s="19"/>
      <c r="N18" s="20"/>
      <c r="O18" s="22"/>
      <c r="P18" s="2"/>
      <c r="Q18" s="2"/>
      <c r="R18" s="19"/>
      <c r="S18" s="2"/>
      <c r="T18" s="21"/>
      <c r="Y18" s="2"/>
    </row>
    <row r="19" spans="2:25" ht="18" customHeight="1">
      <c r="B19" s="48"/>
      <c r="C19" s="24"/>
      <c r="D19" s="24" t="s">
        <v>19</v>
      </c>
      <c r="E19" s="10"/>
      <c r="F19" s="10"/>
      <c r="G19" s="10">
        <f>I2</f>
        <v>62</v>
      </c>
      <c r="H19" s="25" t="s">
        <v>0</v>
      </c>
      <c r="I19" s="26">
        <f>SUM(I6:I17)</f>
        <v>9538</v>
      </c>
      <c r="J19" s="49" t="s">
        <v>6</v>
      </c>
      <c r="K19" s="2"/>
      <c r="L19" s="23"/>
      <c r="M19" s="24"/>
      <c r="N19" s="24" t="s">
        <v>19</v>
      </c>
      <c r="O19" s="10"/>
      <c r="P19" s="10"/>
      <c r="Q19" s="10">
        <f>I2</f>
        <v>62</v>
      </c>
      <c r="R19" s="25" t="s">
        <v>0</v>
      </c>
      <c r="S19" s="26">
        <f>SUM(S6:S17)</f>
        <v>7032</v>
      </c>
      <c r="T19" s="27" t="s">
        <v>6</v>
      </c>
      <c r="Y19" s="2"/>
    </row>
    <row r="20" spans="2:25" ht="18" customHeight="1">
      <c r="B20" s="42"/>
      <c r="C20" s="44"/>
      <c r="D20" s="44"/>
      <c r="E20" s="44"/>
      <c r="F20" s="44"/>
      <c r="G20" s="50"/>
      <c r="H20" s="44"/>
      <c r="I20" s="61" t="s">
        <v>20</v>
      </c>
      <c r="J20" s="62"/>
      <c r="K20" s="2"/>
      <c r="L20" s="18"/>
      <c r="M20" s="2"/>
      <c r="N20" s="2"/>
      <c r="O20" s="2"/>
      <c r="P20" s="2"/>
      <c r="Q20" s="28"/>
      <c r="R20" s="2"/>
      <c r="S20" s="56" t="s">
        <v>20</v>
      </c>
      <c r="T20" s="57"/>
      <c r="Y20" s="2"/>
    </row>
    <row r="21" spans="2:25" ht="20.25" thickBot="1">
      <c r="B21" s="51"/>
      <c r="C21" s="52"/>
      <c r="D21" s="52"/>
      <c r="E21" s="52"/>
      <c r="F21" s="52"/>
      <c r="G21" s="52"/>
      <c r="H21" s="53" t="s">
        <v>35</v>
      </c>
      <c r="I21" s="52">
        <f>ROUNDDOWN(I19*1.1,0)</f>
        <v>10491</v>
      </c>
      <c r="J21" s="54" t="s">
        <v>6</v>
      </c>
      <c r="K21" s="2"/>
      <c r="L21" s="29"/>
      <c r="M21" s="13"/>
      <c r="N21" s="13"/>
      <c r="O21" s="13"/>
      <c r="P21" s="13"/>
      <c r="Q21" s="13"/>
      <c r="R21" s="32" t="s">
        <v>35</v>
      </c>
      <c r="S21" s="13">
        <f>ROUNDDOWN(S19*1.1,0)</f>
        <v>7735</v>
      </c>
      <c r="T21" s="31" t="s">
        <v>6</v>
      </c>
      <c r="Y21" s="2"/>
    </row>
    <row r="22" spans="2:25">
      <c r="I22" s="3"/>
      <c r="J22" s="3"/>
      <c r="K22" s="2"/>
      <c r="Y22" s="2"/>
    </row>
    <row r="23" spans="2:25">
      <c r="H23" s="30"/>
      <c r="K23" s="2"/>
      <c r="R23" s="30"/>
      <c r="S23" s="2"/>
      <c r="Y23" s="2"/>
    </row>
    <row r="24" spans="2:25" ht="20.25" customHeight="1">
      <c r="G24" s="58"/>
      <c r="H24" s="58"/>
      <c r="I24" s="58"/>
      <c r="J24" s="58"/>
      <c r="K24" s="2"/>
      <c r="Y24" s="2"/>
    </row>
    <row r="25" spans="2:25" ht="20.25" customHeight="1">
      <c r="G25" s="58"/>
      <c r="H25" s="58"/>
      <c r="I25" s="58"/>
      <c r="J25" s="58"/>
      <c r="K25" s="2"/>
      <c r="Y25" s="2"/>
    </row>
    <row r="26" spans="2:25" ht="20.25" customHeight="1">
      <c r="G26" s="58"/>
      <c r="H26" s="58"/>
      <c r="I26" s="58"/>
      <c r="J26" s="58"/>
      <c r="K26" s="2"/>
      <c r="Y26" s="2"/>
    </row>
    <row r="27" spans="2:25" ht="20.25" customHeight="1">
      <c r="K27" s="2"/>
      <c r="Y27" s="2"/>
    </row>
    <row r="28" spans="2:25">
      <c r="K28" s="2"/>
      <c r="Y28" s="2"/>
    </row>
  </sheetData>
  <sheetProtection algorithmName="SHA-512" hashValue="OgrtHuamWpwi6JwZcd/pNbpexnuTjKgXQn7WXrhbBhrliynkOXUgsySIaHaohPj0Y+BjYwI2xOZGKYOWkhswOw==" saltValue="cTjpqSLHImA1uf+A5IhMcg==" spinCount="100000" sheet="1" objects="1" scenarios="1"/>
  <dataConsolidate/>
  <mergeCells count="6">
    <mergeCell ref="S20:T20"/>
    <mergeCell ref="G25:J25"/>
    <mergeCell ref="G26:J26"/>
    <mergeCell ref="B2:H2"/>
    <mergeCell ref="I20:J20"/>
    <mergeCell ref="G24:J24"/>
  </mergeCells>
  <phoneticPr fontId="2"/>
  <printOptions gridLinesSet="0"/>
  <pageMargins left="1.3779527559055118" right="0.59055118110236227" top="0.78740157480314965" bottom="0.70866141732283472" header="0.51181102362204722" footer="0.51181102362204722"/>
  <pageSetup paperSize="9" scale="4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T28"/>
  <sheetViews>
    <sheetView tabSelected="1" zoomScaleNormal="100" workbookViewId="0">
      <selection activeCell="I3" sqref="I3"/>
    </sheetView>
  </sheetViews>
  <sheetFormatPr defaultColWidth="10.75" defaultRowHeight="19.5"/>
  <cols>
    <col min="1" max="1" width="3.625" style="1" customWidth="1"/>
    <col min="2" max="2" width="16.625" style="2" customWidth="1"/>
    <col min="3" max="3" width="3.5" style="2" customWidth="1"/>
    <col min="4" max="4" width="10.375" style="2" customWidth="1"/>
    <col min="5" max="5" width="4" style="2" customWidth="1"/>
    <col min="6" max="6" width="7.125" style="2" customWidth="1"/>
    <col min="7" max="7" width="7.625" style="2" customWidth="1"/>
    <col min="8" max="8" width="4.5" style="2" customWidth="1"/>
    <col min="9" max="9" width="11.875" style="2" customWidth="1"/>
    <col min="10" max="10" width="9.5" style="2" customWidth="1"/>
    <col min="11" max="11" width="8.5" style="1" customWidth="1"/>
    <col min="12" max="12" width="13.875" style="1" bestFit="1" customWidth="1"/>
    <col min="13" max="13" width="10.5" style="1" bestFit="1" customWidth="1"/>
    <col min="14" max="14" width="7.375" style="1" customWidth="1"/>
    <col min="15" max="16" width="4" style="1" customWidth="1"/>
    <col min="17" max="17" width="6.875" style="1" bestFit="1" customWidth="1"/>
    <col min="18" max="18" width="5.375" style="1" customWidth="1"/>
    <col min="19" max="20" width="10.75" style="1" customWidth="1"/>
    <col min="21" max="16384" width="10.75" style="1"/>
  </cols>
  <sheetData>
    <row r="1" spans="2:20">
      <c r="K1" s="2"/>
    </row>
    <row r="2" spans="2:20" ht="19.5" customHeight="1">
      <c r="B2" s="59" t="s">
        <v>34</v>
      </c>
      <c r="C2" s="60"/>
      <c r="D2" s="60"/>
      <c r="E2" s="60"/>
      <c r="F2" s="60"/>
      <c r="G2" s="60"/>
      <c r="H2" s="60"/>
      <c r="I2" s="35">
        <v>12</v>
      </c>
      <c r="J2" s="34" t="s">
        <v>0</v>
      </c>
      <c r="K2" s="2"/>
    </row>
    <row r="3" spans="2:20" ht="19.5" customHeight="1" thickBot="1">
      <c r="B3" s="55" t="s">
        <v>36</v>
      </c>
      <c r="C3" s="7"/>
      <c r="D3" s="7"/>
      <c r="E3" s="7"/>
      <c r="F3" s="7"/>
      <c r="G3" s="4"/>
      <c r="H3" s="6"/>
      <c r="I3" s="5"/>
      <c r="J3" s="34"/>
      <c r="K3" s="2"/>
      <c r="L3" s="8" t="s">
        <v>37</v>
      </c>
    </row>
    <row r="4" spans="2:20">
      <c r="B4" s="37"/>
      <c r="C4" s="38"/>
      <c r="D4" s="38"/>
      <c r="E4" s="38"/>
      <c r="F4" s="38"/>
      <c r="G4" s="38"/>
      <c r="H4" s="38"/>
      <c r="I4" s="38"/>
      <c r="J4" s="39"/>
      <c r="K4" s="2"/>
      <c r="L4" s="9"/>
      <c r="M4" s="10"/>
      <c r="N4" s="10"/>
      <c r="O4" s="10"/>
      <c r="P4" s="10"/>
      <c r="Q4" s="10"/>
      <c r="R4" s="10"/>
      <c r="S4" s="10"/>
      <c r="T4" s="11"/>
    </row>
    <row r="5" spans="2:20">
      <c r="B5" s="40" t="s">
        <v>1</v>
      </c>
      <c r="C5" s="13"/>
      <c r="D5" s="14" t="s">
        <v>2</v>
      </c>
      <c r="E5" s="15"/>
      <c r="F5" s="13"/>
      <c r="G5" s="13"/>
      <c r="H5" s="13"/>
      <c r="I5" s="16" t="s">
        <v>3</v>
      </c>
      <c r="J5" s="41"/>
      <c r="K5" s="2"/>
      <c r="L5" s="12" t="s">
        <v>1</v>
      </c>
      <c r="M5" s="13"/>
      <c r="N5" s="14" t="s">
        <v>2</v>
      </c>
      <c r="O5" s="15"/>
      <c r="P5" s="13"/>
      <c r="Q5" s="13"/>
      <c r="R5" s="13"/>
      <c r="S5" s="16" t="s">
        <v>3</v>
      </c>
      <c r="T5" s="17"/>
    </row>
    <row r="6" spans="2:20" ht="18" customHeight="1">
      <c r="B6" s="42" t="s">
        <v>21</v>
      </c>
      <c r="C6" s="43" t="s">
        <v>0</v>
      </c>
      <c r="D6" s="44"/>
      <c r="E6" s="44"/>
      <c r="F6" s="44"/>
      <c r="G6" s="44">
        <f>IF($I$2&gt;8,8,$I$2)</f>
        <v>8</v>
      </c>
      <c r="H6" s="44" t="s">
        <v>5</v>
      </c>
      <c r="I6" s="44">
        <v>900</v>
      </c>
      <c r="J6" s="45" t="s">
        <v>6</v>
      </c>
      <c r="K6" s="2"/>
      <c r="L6" s="18" t="s">
        <v>21</v>
      </c>
      <c r="M6" s="19" t="s">
        <v>0</v>
      </c>
      <c r="N6" s="2"/>
      <c r="O6" s="2"/>
      <c r="P6" s="2"/>
      <c r="Q6" s="2">
        <f>IF($I$2&gt;8,8,$I$2)</f>
        <v>8</v>
      </c>
      <c r="R6" s="19" t="s">
        <v>5</v>
      </c>
      <c r="S6" s="2">
        <v>679</v>
      </c>
      <c r="T6" s="21" t="s">
        <v>6</v>
      </c>
    </row>
    <row r="7" spans="2:20" ht="18" customHeight="1">
      <c r="B7" s="42" t="s">
        <v>22</v>
      </c>
      <c r="C7" s="43" t="s">
        <v>0</v>
      </c>
      <c r="D7" s="46">
        <v>139</v>
      </c>
      <c r="E7" s="47" t="s">
        <v>8</v>
      </c>
      <c r="F7" s="44"/>
      <c r="G7" s="44">
        <f>IF($I$2&gt;15,7,$I$2-SUM(G6))</f>
        <v>4</v>
      </c>
      <c r="H7" s="43" t="s">
        <v>5</v>
      </c>
      <c r="I7" s="44">
        <f>D7*G7</f>
        <v>556</v>
      </c>
      <c r="J7" s="45" t="s">
        <v>6</v>
      </c>
      <c r="K7" s="2"/>
      <c r="L7" s="18" t="s">
        <v>22</v>
      </c>
      <c r="M7" s="19" t="s">
        <v>0</v>
      </c>
      <c r="N7" s="2">
        <v>104</v>
      </c>
      <c r="O7" s="22" t="s">
        <v>8</v>
      </c>
      <c r="P7" s="2"/>
      <c r="Q7" s="2">
        <f>IF($I$2&gt;15,7,$I$2-SUM(Q6))</f>
        <v>4</v>
      </c>
      <c r="R7" s="19" t="s">
        <v>5</v>
      </c>
      <c r="S7" s="2">
        <f t="shared" ref="S7:S13" si="0">N7*Q7</f>
        <v>416</v>
      </c>
      <c r="T7" s="21" t="s">
        <v>6</v>
      </c>
    </row>
    <row r="8" spans="2:20" ht="18" customHeight="1">
      <c r="B8" s="42" t="s">
        <v>23</v>
      </c>
      <c r="C8" s="43" t="s">
        <v>0</v>
      </c>
      <c r="D8" s="46">
        <v>145</v>
      </c>
      <c r="E8" s="47" t="s">
        <v>8</v>
      </c>
      <c r="F8" s="44"/>
      <c r="G8" s="44">
        <f>IF($I$2&gt;20,5,$I$2-SUM(G6:G7))</f>
        <v>0</v>
      </c>
      <c r="H8" s="43" t="s">
        <v>5</v>
      </c>
      <c r="I8" s="44">
        <f t="shared" ref="I8:I16" si="1">D8*G8</f>
        <v>0</v>
      </c>
      <c r="J8" s="45" t="s">
        <v>6</v>
      </c>
      <c r="K8" s="2"/>
      <c r="L8" s="18" t="s">
        <v>23</v>
      </c>
      <c r="M8" s="19" t="s">
        <v>0</v>
      </c>
      <c r="N8" s="2">
        <v>109</v>
      </c>
      <c r="O8" s="22" t="s">
        <v>8</v>
      </c>
      <c r="P8" s="2"/>
      <c r="Q8" s="2">
        <f>IF($I$2&gt;20,5,$I$2-SUM(Q6:Q7))</f>
        <v>0</v>
      </c>
      <c r="R8" s="19" t="s">
        <v>5</v>
      </c>
      <c r="S8" s="2">
        <f t="shared" si="0"/>
        <v>0</v>
      </c>
      <c r="T8" s="21" t="s">
        <v>6</v>
      </c>
    </row>
    <row r="9" spans="2:20" ht="18" customHeight="1">
      <c r="B9" s="42" t="s">
        <v>24</v>
      </c>
      <c r="C9" s="43" t="s">
        <v>0</v>
      </c>
      <c r="D9" s="46">
        <v>180</v>
      </c>
      <c r="E9" s="47" t="s">
        <v>8</v>
      </c>
      <c r="F9" s="44"/>
      <c r="G9" s="44">
        <f>IF($I$2&gt;25,5,$I$2-SUM(G6:G8))</f>
        <v>0</v>
      </c>
      <c r="H9" s="43" t="s">
        <v>5</v>
      </c>
      <c r="I9" s="44">
        <f t="shared" si="1"/>
        <v>0</v>
      </c>
      <c r="J9" s="45" t="s">
        <v>6</v>
      </c>
      <c r="K9" s="2"/>
      <c r="L9" s="18" t="s">
        <v>24</v>
      </c>
      <c r="M9" s="19" t="s">
        <v>0</v>
      </c>
      <c r="N9" s="2">
        <v>132</v>
      </c>
      <c r="O9" s="22" t="s">
        <v>8</v>
      </c>
      <c r="P9" s="2"/>
      <c r="Q9" s="2">
        <f>IF($I$2&gt;25,5,$I$2-SUM(Q6:Q8))</f>
        <v>0</v>
      </c>
      <c r="R9" s="19" t="s">
        <v>5</v>
      </c>
      <c r="S9" s="2">
        <f t="shared" si="0"/>
        <v>0</v>
      </c>
      <c r="T9" s="21" t="s">
        <v>6</v>
      </c>
    </row>
    <row r="10" spans="2:20" ht="18" customHeight="1">
      <c r="B10" s="42" t="s">
        <v>25</v>
      </c>
      <c r="C10" s="43" t="s">
        <v>0</v>
      </c>
      <c r="D10" s="46">
        <v>210</v>
      </c>
      <c r="E10" s="47" t="s">
        <v>8</v>
      </c>
      <c r="F10" s="44"/>
      <c r="G10" s="44">
        <f>IF($I$2&gt;30,5,$I$2-SUM(G6:G9))</f>
        <v>0</v>
      </c>
      <c r="H10" s="43" t="s">
        <v>5</v>
      </c>
      <c r="I10" s="44">
        <f t="shared" si="1"/>
        <v>0</v>
      </c>
      <c r="J10" s="45" t="s">
        <v>6</v>
      </c>
      <c r="K10" s="2"/>
      <c r="L10" s="18" t="s">
        <v>25</v>
      </c>
      <c r="M10" s="19" t="s">
        <v>0</v>
      </c>
      <c r="N10" s="2">
        <v>150</v>
      </c>
      <c r="O10" s="22" t="s">
        <v>8</v>
      </c>
      <c r="P10" s="2"/>
      <c r="Q10" s="2">
        <f>IF($I$2&gt;30,5,$I$2-SUM(Q6:Q9))</f>
        <v>0</v>
      </c>
      <c r="R10" s="19" t="s">
        <v>5</v>
      </c>
      <c r="S10" s="2">
        <f t="shared" si="0"/>
        <v>0</v>
      </c>
      <c r="T10" s="21" t="s">
        <v>6</v>
      </c>
    </row>
    <row r="11" spans="2:20" ht="18" customHeight="1">
      <c r="B11" s="42" t="s">
        <v>26</v>
      </c>
      <c r="C11" s="43" t="s">
        <v>0</v>
      </c>
      <c r="D11" s="46">
        <v>221</v>
      </c>
      <c r="E11" s="47" t="s">
        <v>8</v>
      </c>
      <c r="F11" s="44"/>
      <c r="G11" s="44">
        <f>IF($I$2&gt;30,10,$I$2-SUM(G6:G10))</f>
        <v>0</v>
      </c>
      <c r="H11" s="43" t="s">
        <v>5</v>
      </c>
      <c r="I11" s="44">
        <f t="shared" si="1"/>
        <v>0</v>
      </c>
      <c r="J11" s="45" t="s">
        <v>6</v>
      </c>
      <c r="K11" s="2"/>
      <c r="L11" s="18" t="s">
        <v>26</v>
      </c>
      <c r="M11" s="19" t="s">
        <v>0</v>
      </c>
      <c r="N11" s="2">
        <v>154</v>
      </c>
      <c r="O11" s="22" t="s">
        <v>8</v>
      </c>
      <c r="P11" s="2"/>
      <c r="Q11" s="2">
        <f>IF($I$2&gt;30,10,$I$2-SUM(Q6:Q10))</f>
        <v>0</v>
      </c>
      <c r="R11" s="19" t="s">
        <v>5</v>
      </c>
      <c r="S11" s="2">
        <f t="shared" si="0"/>
        <v>0</v>
      </c>
      <c r="T11" s="21" t="s">
        <v>6</v>
      </c>
    </row>
    <row r="12" spans="2:20" ht="18" customHeight="1">
      <c r="B12" s="42" t="s">
        <v>27</v>
      </c>
      <c r="C12" s="43" t="s">
        <v>0</v>
      </c>
      <c r="D12" s="46">
        <v>271</v>
      </c>
      <c r="E12" s="47" t="s">
        <v>8</v>
      </c>
      <c r="F12" s="44"/>
      <c r="G12" s="44">
        <f>IF($I$2&gt;50,10,$I$2-SUM(G6:G11))</f>
        <v>0</v>
      </c>
      <c r="H12" s="43" t="s">
        <v>5</v>
      </c>
      <c r="I12" s="44">
        <f t="shared" si="1"/>
        <v>0</v>
      </c>
      <c r="J12" s="45" t="s">
        <v>6</v>
      </c>
      <c r="K12" s="2"/>
      <c r="L12" s="18" t="s">
        <v>27</v>
      </c>
      <c r="M12" s="19" t="s">
        <v>0</v>
      </c>
      <c r="N12" s="2">
        <v>185</v>
      </c>
      <c r="O12" s="22" t="s">
        <v>8</v>
      </c>
      <c r="P12" s="2"/>
      <c r="Q12" s="2">
        <f>IF($I$2&gt;50,10,$I$2-SUM(Q6:Q11))</f>
        <v>0</v>
      </c>
      <c r="R12" s="19" t="s">
        <v>5</v>
      </c>
      <c r="S12" s="2">
        <f t="shared" si="0"/>
        <v>0</v>
      </c>
      <c r="T12" s="21" t="s">
        <v>6</v>
      </c>
    </row>
    <row r="13" spans="2:20" ht="18" customHeight="1">
      <c r="B13" s="42" t="s">
        <v>28</v>
      </c>
      <c r="C13" s="43" t="s">
        <v>0</v>
      </c>
      <c r="D13" s="46">
        <v>305</v>
      </c>
      <c r="E13" s="47" t="s">
        <v>8</v>
      </c>
      <c r="F13" s="44"/>
      <c r="G13" s="44">
        <f>IF($I$2&gt;100,50,$I$2-SUM(G6:G12))</f>
        <v>0</v>
      </c>
      <c r="H13" s="43" t="s">
        <v>5</v>
      </c>
      <c r="I13" s="44">
        <f t="shared" si="1"/>
        <v>0</v>
      </c>
      <c r="J13" s="45" t="s">
        <v>6</v>
      </c>
      <c r="K13" s="2"/>
      <c r="L13" s="18" t="s">
        <v>28</v>
      </c>
      <c r="M13" s="19" t="s">
        <v>0</v>
      </c>
      <c r="N13" s="2">
        <v>203</v>
      </c>
      <c r="O13" s="22" t="s">
        <v>8</v>
      </c>
      <c r="P13" s="2"/>
      <c r="Q13" s="2">
        <f>IF($I$2&gt;100,50,$I$2-SUM(Q6:Q12))</f>
        <v>0</v>
      </c>
      <c r="R13" s="19" t="s">
        <v>5</v>
      </c>
      <c r="S13" s="2">
        <f t="shared" si="0"/>
        <v>0</v>
      </c>
      <c r="T13" s="21" t="s">
        <v>6</v>
      </c>
    </row>
    <row r="14" spans="2:20" ht="18" customHeight="1">
      <c r="B14" s="42" t="s">
        <v>29</v>
      </c>
      <c r="C14" s="43" t="s">
        <v>0</v>
      </c>
      <c r="D14" s="46">
        <v>349</v>
      </c>
      <c r="E14" s="47" t="s">
        <v>8</v>
      </c>
      <c r="F14" s="44"/>
      <c r="G14" s="44">
        <f>IF($I$2&gt;500,400,$I$2-SUM(G6:G13))</f>
        <v>0</v>
      </c>
      <c r="H14" s="43" t="s">
        <v>5</v>
      </c>
      <c r="I14" s="44">
        <f>D14*G14</f>
        <v>0</v>
      </c>
      <c r="J14" s="45" t="s">
        <v>6</v>
      </c>
      <c r="K14" s="2"/>
      <c r="L14" s="18" t="s">
        <v>29</v>
      </c>
      <c r="M14" s="19" t="s">
        <v>0</v>
      </c>
      <c r="N14" s="2">
        <v>229</v>
      </c>
      <c r="O14" s="22" t="s">
        <v>8</v>
      </c>
      <c r="P14" s="2"/>
      <c r="Q14" s="2">
        <f>IF($I$2&gt;500,400,$I$2-SUM(Q6:Q13))</f>
        <v>0</v>
      </c>
      <c r="R14" s="19" t="s">
        <v>5</v>
      </c>
      <c r="S14" s="2">
        <f>N14*Q14</f>
        <v>0</v>
      </c>
      <c r="T14" s="21" t="s">
        <v>6</v>
      </c>
    </row>
    <row r="15" spans="2:20" ht="18" customHeight="1">
      <c r="B15" s="42" t="s">
        <v>30</v>
      </c>
      <c r="C15" s="43" t="s">
        <v>0</v>
      </c>
      <c r="D15" s="46">
        <v>411</v>
      </c>
      <c r="E15" s="47" t="s">
        <v>8</v>
      </c>
      <c r="F15" s="44"/>
      <c r="G15" s="44">
        <f>IF($I$2&gt;5000,4500,$I$2-SUM(G6:G14))</f>
        <v>0</v>
      </c>
      <c r="H15" s="43" t="s">
        <v>5</v>
      </c>
      <c r="I15" s="44">
        <f t="shared" si="1"/>
        <v>0</v>
      </c>
      <c r="J15" s="45" t="s">
        <v>6</v>
      </c>
      <c r="K15" s="2"/>
      <c r="L15" s="18" t="s">
        <v>30</v>
      </c>
      <c r="M15" s="19" t="s">
        <v>0</v>
      </c>
      <c r="N15" s="2">
        <v>266</v>
      </c>
      <c r="O15" s="22" t="s">
        <v>8</v>
      </c>
      <c r="P15" s="2"/>
      <c r="Q15" s="2">
        <f>IF($I$2&gt;5000,4500,$I$2-SUM(Q6:Q14))</f>
        <v>0</v>
      </c>
      <c r="R15" s="19" t="s">
        <v>5</v>
      </c>
      <c r="S15" s="2">
        <f t="shared" ref="S15:S16" si="2">N15*Q15</f>
        <v>0</v>
      </c>
      <c r="T15" s="21" t="s">
        <v>6</v>
      </c>
    </row>
    <row r="16" spans="2:20" ht="18" customHeight="1">
      <c r="B16" s="42" t="s">
        <v>31</v>
      </c>
      <c r="C16" s="43" t="s">
        <v>0</v>
      </c>
      <c r="D16" s="46">
        <v>441</v>
      </c>
      <c r="E16" s="47" t="s">
        <v>8</v>
      </c>
      <c r="F16" s="44"/>
      <c r="G16" s="44">
        <f>IF($I$2&gt;10000,5000,$I$2-SUM(G6:G15))</f>
        <v>0</v>
      </c>
      <c r="H16" s="43" t="s">
        <v>5</v>
      </c>
      <c r="I16" s="44">
        <f t="shared" si="1"/>
        <v>0</v>
      </c>
      <c r="J16" s="45" t="s">
        <v>6</v>
      </c>
      <c r="K16" s="2"/>
      <c r="L16" s="18" t="s">
        <v>31</v>
      </c>
      <c r="M16" s="19" t="s">
        <v>0</v>
      </c>
      <c r="N16" s="2">
        <v>281</v>
      </c>
      <c r="O16" s="22" t="s">
        <v>8</v>
      </c>
      <c r="P16" s="2"/>
      <c r="Q16" s="2">
        <f>IF($I$2&gt;10000,5000,$I$2-SUM(Q6:Q15))</f>
        <v>0</v>
      </c>
      <c r="R16" s="19" t="s">
        <v>5</v>
      </c>
      <c r="S16" s="2">
        <f t="shared" si="2"/>
        <v>0</v>
      </c>
      <c r="T16" s="21" t="s">
        <v>6</v>
      </c>
    </row>
    <row r="17" spans="2:20" ht="18" customHeight="1">
      <c r="B17" s="42" t="s">
        <v>32</v>
      </c>
      <c r="C17" s="43" t="s">
        <v>0</v>
      </c>
      <c r="D17" s="46">
        <v>583</v>
      </c>
      <c r="E17" s="47" t="s">
        <v>8</v>
      </c>
      <c r="F17" s="44"/>
      <c r="G17" s="44">
        <f>IF($I$2&gt;10000,$I$2-SUM(G6:G16),0)</f>
        <v>0</v>
      </c>
      <c r="H17" s="43" t="s">
        <v>5</v>
      </c>
      <c r="I17" s="44">
        <f>D17*G17</f>
        <v>0</v>
      </c>
      <c r="J17" s="45" t="s">
        <v>6</v>
      </c>
      <c r="K17" s="2"/>
      <c r="L17" s="18" t="s">
        <v>32</v>
      </c>
      <c r="M17" s="19" t="s">
        <v>0</v>
      </c>
      <c r="N17" s="2">
        <v>343</v>
      </c>
      <c r="O17" s="22" t="s">
        <v>8</v>
      </c>
      <c r="P17" s="2"/>
      <c r="Q17" s="2">
        <f>IF($I$2&gt;10000,$I$2-SUM(Q6:Q16),0)</f>
        <v>0</v>
      </c>
      <c r="R17" s="19" t="s">
        <v>5</v>
      </c>
      <c r="S17" s="2">
        <f>N17*Q17</f>
        <v>0</v>
      </c>
      <c r="T17" s="21" t="s">
        <v>6</v>
      </c>
    </row>
    <row r="18" spans="2:20" ht="8.25" customHeight="1">
      <c r="B18" s="42"/>
      <c r="C18" s="43"/>
      <c r="D18" s="46"/>
      <c r="E18" s="47"/>
      <c r="F18" s="44"/>
      <c r="G18" s="44"/>
      <c r="H18" s="43"/>
      <c r="I18" s="44"/>
      <c r="J18" s="45"/>
      <c r="K18" s="2"/>
      <c r="L18" s="18"/>
      <c r="M18" s="19"/>
      <c r="N18" s="20"/>
      <c r="O18" s="22"/>
      <c r="P18" s="2"/>
      <c r="Q18" s="2"/>
      <c r="R18" s="19"/>
      <c r="S18" s="2"/>
      <c r="T18" s="21"/>
    </row>
    <row r="19" spans="2:20" ht="18" customHeight="1">
      <c r="B19" s="48"/>
      <c r="C19" s="24"/>
      <c r="D19" s="24" t="s">
        <v>19</v>
      </c>
      <c r="E19" s="10"/>
      <c r="F19" s="10"/>
      <c r="G19" s="10">
        <f>I2</f>
        <v>12</v>
      </c>
      <c r="H19" s="25" t="s">
        <v>0</v>
      </c>
      <c r="I19" s="26">
        <f>SUM(I6:I17)</f>
        <v>1456</v>
      </c>
      <c r="J19" s="49" t="s">
        <v>6</v>
      </c>
      <c r="K19" s="2"/>
      <c r="L19" s="23"/>
      <c r="M19" s="24"/>
      <c r="N19" s="24" t="s">
        <v>19</v>
      </c>
      <c r="O19" s="10"/>
      <c r="P19" s="10"/>
      <c r="Q19" s="10">
        <f>I2</f>
        <v>12</v>
      </c>
      <c r="R19" s="25" t="s">
        <v>0</v>
      </c>
      <c r="S19" s="26">
        <f>SUM(S6:S17)</f>
        <v>1095</v>
      </c>
      <c r="T19" s="27" t="s">
        <v>6</v>
      </c>
    </row>
    <row r="20" spans="2:20" ht="18" customHeight="1">
      <c r="B20" s="42"/>
      <c r="C20" s="44"/>
      <c r="D20" s="44"/>
      <c r="E20" s="44"/>
      <c r="F20" s="44"/>
      <c r="G20" s="50"/>
      <c r="H20" s="44"/>
      <c r="I20" s="61" t="s">
        <v>33</v>
      </c>
      <c r="J20" s="62"/>
      <c r="K20" s="2"/>
      <c r="L20" s="18"/>
      <c r="M20" s="2"/>
      <c r="N20" s="2"/>
      <c r="O20" s="2"/>
      <c r="P20" s="2"/>
      <c r="Q20" s="28"/>
      <c r="R20" s="2"/>
      <c r="S20" s="56" t="s">
        <v>33</v>
      </c>
      <c r="T20" s="57"/>
    </row>
    <row r="21" spans="2:20" ht="20.25" thickBot="1">
      <c r="B21" s="51"/>
      <c r="C21" s="52"/>
      <c r="D21" s="52"/>
      <c r="E21" s="52"/>
      <c r="F21" s="52"/>
      <c r="G21" s="52"/>
      <c r="H21" s="53" t="s">
        <v>35</v>
      </c>
      <c r="I21" s="52">
        <f>ROUNDDOWN(I19*1.1,0)</f>
        <v>1601</v>
      </c>
      <c r="J21" s="54" t="s">
        <v>6</v>
      </c>
      <c r="K21" s="2"/>
      <c r="L21" s="29"/>
      <c r="M21" s="13"/>
      <c r="N21" s="13"/>
      <c r="O21" s="13"/>
      <c r="P21" s="13"/>
      <c r="Q21" s="13"/>
      <c r="R21" s="32" t="s">
        <v>35</v>
      </c>
      <c r="S21" s="13">
        <f>ROUNDDOWN(S19*1.1,0)</f>
        <v>1204</v>
      </c>
      <c r="T21" s="31" t="s">
        <v>6</v>
      </c>
    </row>
    <row r="22" spans="2:20">
      <c r="I22" s="33"/>
      <c r="J22" s="33"/>
      <c r="K22" s="2"/>
    </row>
    <row r="23" spans="2:20">
      <c r="H23" s="30"/>
      <c r="K23" s="2"/>
      <c r="R23" s="30"/>
      <c r="S23" s="2"/>
    </row>
    <row r="24" spans="2:20" ht="20.25" customHeight="1">
      <c r="G24" s="58"/>
      <c r="H24" s="58"/>
      <c r="I24" s="58"/>
      <c r="J24" s="58"/>
      <c r="K24" s="2"/>
    </row>
    <row r="25" spans="2:20" ht="20.25" customHeight="1">
      <c r="G25" s="58"/>
      <c r="H25" s="58"/>
      <c r="I25" s="58"/>
      <c r="J25" s="58"/>
      <c r="K25" s="2"/>
    </row>
    <row r="26" spans="2:20" ht="20.25" customHeight="1">
      <c r="G26" s="58"/>
      <c r="H26" s="58"/>
      <c r="I26" s="58"/>
      <c r="J26" s="58"/>
      <c r="K26" s="2"/>
    </row>
    <row r="27" spans="2:20" ht="20.25" customHeight="1">
      <c r="K27" s="2"/>
    </row>
    <row r="28" spans="2:20">
      <c r="K28" s="2"/>
    </row>
  </sheetData>
  <sheetProtection algorithmName="SHA-512" hashValue="uSxoXQBUOcQISVGsorAosqZLc4aiqHCsyZYX+6e7j5EeZa6xMxN2Sf1/NswXuTjISjPhHChqhxBRvaLlOePKeQ==" saltValue="F40U+ciPXVwWJySFpKXDbA==" spinCount="100000" sheet="1" objects="1" scenarios="1"/>
  <dataConsolidate/>
  <mergeCells count="6">
    <mergeCell ref="S20:T20"/>
    <mergeCell ref="G25:J25"/>
    <mergeCell ref="G26:J26"/>
    <mergeCell ref="B2:H2"/>
    <mergeCell ref="I20:J20"/>
    <mergeCell ref="G24:J24"/>
  </mergeCells>
  <phoneticPr fontId="2"/>
  <printOptions gridLinesSet="0"/>
  <pageMargins left="1.3779527559055118" right="0.59055118110236227" top="0.78740157480314965" bottom="0.70866141732283472" header="0.51181102362204722" footer="0.51181102362204722"/>
  <pageSetup paperSize="9" scale="46" orientation="portrait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隔月請求</vt:lpstr>
      <vt:lpstr>毎月請求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2025-09-22T08:02:23Z</cp:lastPrinted>
  <dcterms:created xsi:type="dcterms:W3CDTF">2025-07-09T00:39:04Z</dcterms:created>
  <dcterms:modified xsi:type="dcterms:W3CDTF">2025-09-22T08:25:36Z</dcterms:modified>
</cp:coreProperties>
</file>